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180" activeTab="0"/>
  </bookViews>
  <sheets>
    <sheet name="Лист1" sheetId="1" r:id="rId1"/>
  </sheets>
  <definedNames>
    <definedName name="_xlnm.Print_Area" localSheetId="0">'Лист1'!$A$1:$I$81</definedName>
  </definedNames>
  <calcPr fullCalcOnLoad="1"/>
</workbook>
</file>

<file path=xl/sharedStrings.xml><?xml version="1.0" encoding="utf-8"?>
<sst xmlns="http://schemas.openxmlformats.org/spreadsheetml/2006/main" count="109" uniqueCount="103">
  <si>
    <t>№ п/п</t>
  </si>
  <si>
    <t>Статьи доходов и расходов</t>
  </si>
  <si>
    <t>Примечание</t>
  </si>
  <si>
    <t>1.</t>
  </si>
  <si>
    <t>- содержание имущества</t>
  </si>
  <si>
    <t>- плата за ремонт</t>
  </si>
  <si>
    <t>- плата за управление</t>
  </si>
  <si>
    <t xml:space="preserve">- плата за отопление </t>
  </si>
  <si>
    <t>- плата за электроснабжение</t>
  </si>
  <si>
    <t>2.</t>
  </si>
  <si>
    <t>Оплачено жителями</t>
  </si>
  <si>
    <t>3.</t>
  </si>
  <si>
    <t>- услуги банка (1,5%)</t>
  </si>
  <si>
    <t>- оплата за отопление</t>
  </si>
  <si>
    <t>- оплата за электроснабжение</t>
  </si>
  <si>
    <t>- содержание рабочих, занятых в техническом обслуживании (с отчислениями)</t>
  </si>
  <si>
    <t>- содержание дворников и уборщиц (с отчислениями)</t>
  </si>
  <si>
    <t>- содержание аппарата управления (с отчислениями)</t>
  </si>
  <si>
    <t>ИТОГО РАСХОДОВ:</t>
  </si>
  <si>
    <t>- льготы</t>
  </si>
  <si>
    <t>- газоснабжение</t>
  </si>
  <si>
    <t>Начислено за жилищно-коммунальные услуги, в т.ч.:</t>
  </si>
  <si>
    <t>Долг за собственниками на начало года</t>
  </si>
  <si>
    <t>- обслуживание дымоходов и вент.каналов</t>
  </si>
  <si>
    <t>СВОДНАЯ РАСШИФРОВКА</t>
  </si>
  <si>
    <t xml:space="preserve">- вывоз ТБО </t>
  </si>
  <si>
    <t>ИТОГО НАЧИСЛЕНО</t>
  </si>
  <si>
    <t>- оплата за горячее водоснабжение</t>
  </si>
  <si>
    <t>затраты на з/п</t>
  </si>
  <si>
    <t>отчисления в ПФ,    ФСС(НС и ПЗ),20,2%</t>
  </si>
  <si>
    <t>Площадь жилого фонда</t>
  </si>
  <si>
    <t>Площадь дома</t>
  </si>
  <si>
    <t>% площади</t>
  </si>
  <si>
    <t>ТБО</t>
  </si>
  <si>
    <t>м3 в месяц</t>
  </si>
  <si>
    <t>руб за 1 м3</t>
  </si>
  <si>
    <t>до 01.09.12</t>
  </si>
  <si>
    <t>с 01.09.12</t>
  </si>
  <si>
    <t>ИТОГО:</t>
  </si>
  <si>
    <t>с учетом комиссии банка</t>
  </si>
  <si>
    <t>- плата за гор.водоснабжение</t>
  </si>
  <si>
    <t>прописано</t>
  </si>
  <si>
    <t>чел</t>
  </si>
  <si>
    <t>м3на 1 чел в год</t>
  </si>
  <si>
    <t>в месяц</t>
  </si>
  <si>
    <t>123*1,7=</t>
  </si>
  <si>
    <t>ИП Кашаевский</t>
  </si>
  <si>
    <t>горячая вода</t>
  </si>
  <si>
    <t>отопление</t>
  </si>
  <si>
    <t>ООО "Ремондис Саранск"</t>
  </si>
  <si>
    <t>ГВС на СОИ МКД</t>
  </si>
  <si>
    <t>ХВС на СОИ МКД</t>
  </si>
  <si>
    <t>Отведение сточ.вод  на СОИ МКД</t>
  </si>
  <si>
    <t>Электроснабжение на СОИ МКД</t>
  </si>
  <si>
    <t>Расходы ООО "ХОУМ СЕРВИС", в т.ч.:</t>
  </si>
  <si>
    <t>Директор ООО "ХОУМ СЕРВИС"</t>
  </si>
  <si>
    <t>В.А.Васякин</t>
  </si>
  <si>
    <t>начисления за месяц                    (справочно)</t>
  </si>
  <si>
    <t>- плата за холодное водоснабжение,водоотведение</t>
  </si>
  <si>
    <t>- оплата за холодное водоснабжение,водоотведение</t>
  </si>
  <si>
    <t>- обслуживание ВДГО</t>
  </si>
  <si>
    <t>АО"Газпром Газораспределение Саранск"</t>
  </si>
  <si>
    <t>- оплата за газоснабжение</t>
  </si>
  <si>
    <t>- вознаграждение председателю ТСЖ</t>
  </si>
  <si>
    <t>-аварийно-диспетчерская служба</t>
  </si>
  <si>
    <t>2018 год</t>
  </si>
  <si>
    <t>2018 г.</t>
  </si>
  <si>
    <t>-перерасчет</t>
  </si>
  <si>
    <t>ООО "КС"</t>
  </si>
  <si>
    <t>обслуживание лифтов</t>
  </si>
  <si>
    <t>-годовая проверка соответствия лифта требованиям безопасной эксплуатации</t>
  </si>
  <si>
    <t>Лифтсервис</t>
  </si>
  <si>
    <t>-материалы</t>
  </si>
  <si>
    <t>аренда помещения</t>
  </si>
  <si>
    <t>-системное обслуживание</t>
  </si>
  <si>
    <t>ООО "Каталог"</t>
  </si>
  <si>
    <t>-отчетность ТСЖ</t>
  </si>
  <si>
    <t>-промывка-опрессовка системы отопления</t>
  </si>
  <si>
    <t>ДОХОДОВ И РАСХОДОВ 2018 г.</t>
  </si>
  <si>
    <t>ИТОГО ДОХОДОВ:</t>
  </si>
  <si>
    <t>по многоквартирному дому: г. Саранск, ул.Н.Эркая ,д.20А</t>
  </si>
  <si>
    <t>САЛЬДО НА 31.12.2018 г.</t>
  </si>
  <si>
    <t>-чистка снега спец.техникой</t>
  </si>
  <si>
    <t>ГСМ</t>
  </si>
  <si>
    <t>МКД</t>
  </si>
  <si>
    <t>-Обращение с ТКО</t>
  </si>
  <si>
    <t>-переоформление договора</t>
  </si>
  <si>
    <t>ЗАО ТФ "Ватт"</t>
  </si>
  <si>
    <t>-таблички</t>
  </si>
  <si>
    <t>Арт-Мастер</t>
  </si>
  <si>
    <t>ИП Чучкин</t>
  </si>
  <si>
    <t>-офисные расходы</t>
  </si>
  <si>
    <t>-домофон</t>
  </si>
  <si>
    <t>-дезинсекция</t>
  </si>
  <si>
    <t>-програмное обеспечивание</t>
  </si>
  <si>
    <t>-обучение сотрудников</t>
  </si>
  <si>
    <t>КК "Результат"</t>
  </si>
  <si>
    <t>ЦМЭК</t>
  </si>
  <si>
    <t>Дом Науки и техники</t>
  </si>
  <si>
    <t>-общехозяйственные расходы</t>
  </si>
  <si>
    <t>ООО "ХОУМ СЕРВИС"</t>
  </si>
  <si>
    <t>ИП Макаров</t>
  </si>
  <si>
    <t>-ТО теплосчетчика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</si>
</sst>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u val="single"/>
      <sz val="10"/>
      <color indexed="20"/>
      <name val="Arial Cyr"/>
      <family val="0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u val="single"/>
      <sz val="10"/>
      <color theme="11"/>
      <name val="Arial Cyr"/>
      <family val="0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1"/>
    </xf>
    <xf numFmtId="43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left" vertical="center" wrapText="1" indent="1"/>
    </xf>
    <xf numFmtId="4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49" fontId="2" fillId="0" borderId="0" xfId="0" applyNumberFormat="1" applyFont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3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2"/>
    </xf>
    <xf numFmtId="43" fontId="6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 horizontal="left" vertical="center" wrapText="1" indent="1"/>
    </xf>
    <xf numFmtId="43" fontId="2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43" fontId="5" fillId="0" borderId="11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3" fontId="2" fillId="0" borderId="15" xfId="0" applyNumberFormat="1" applyFont="1" applyFill="1" applyBorder="1" applyAlignment="1">
      <alignment vertical="center" wrapText="1"/>
    </xf>
    <xf numFmtId="43" fontId="2" fillId="0" borderId="1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49" fontId="5" fillId="0" borderId="11" xfId="0" applyNumberFormat="1" applyFont="1" applyBorder="1" applyAlignment="1">
      <alignment horizontal="left" vertical="center" wrapText="1" indent="1"/>
    </xf>
    <xf numFmtId="43" fontId="5" fillId="0" borderId="15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1"/>
    </xf>
    <xf numFmtId="2" fontId="4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4" fillId="0" borderId="15" xfId="0" applyNumberFormat="1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43" fontId="4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4" fontId="11" fillId="0" borderId="11" xfId="53" applyNumberFormat="1" applyFont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9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/>
    </xf>
    <xf numFmtId="43" fontId="31" fillId="32" borderId="11" xfId="52" applyNumberFormat="1" applyFont="1" applyFill="1" applyBorder="1" applyAlignment="1">
      <alignment vertical="center" wrapText="1"/>
    </xf>
    <xf numFmtId="43" fontId="32" fillId="32" borderId="11" xfId="52" applyNumberFormat="1" applyFont="1" applyFill="1" applyBorder="1" applyAlignment="1">
      <alignment vertical="center" wrapText="1"/>
    </xf>
    <xf numFmtId="43" fontId="32" fillId="32" borderId="11" xfId="52" applyNumberFormat="1" applyFont="1" applyFill="1" applyBorder="1" applyAlignment="1">
      <alignment horizontal="left" vertical="center" wrapText="1"/>
    </xf>
    <xf numFmtId="43" fontId="31" fillId="32" borderId="15" xfId="52" applyNumberFormat="1" applyFont="1" applyFill="1" applyBorder="1" applyAlignment="1">
      <alignment vertical="center" wrapText="1"/>
    </xf>
    <xf numFmtId="43" fontId="32" fillId="32" borderId="13" xfId="52" applyNumberFormat="1" applyFont="1" applyFill="1" applyBorder="1" applyAlignment="1">
      <alignment vertical="center" wrapText="1"/>
    </xf>
    <xf numFmtId="43" fontId="32" fillId="32" borderId="13" xfId="52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10.125" style="0" customWidth="1"/>
    <col min="2" max="2" width="55.25390625" style="0" customWidth="1"/>
    <col min="3" max="3" width="22.00390625" style="0" customWidth="1"/>
    <col min="4" max="4" width="19.00390625" style="0" customWidth="1"/>
    <col min="5" max="5" width="17.375" style="0" customWidth="1"/>
    <col min="6" max="6" width="20.125" style="0" customWidth="1"/>
    <col min="7" max="7" width="33.25390625" style="0" customWidth="1"/>
    <col min="8" max="8" width="14.75390625" style="0" customWidth="1"/>
    <col min="9" max="9" width="14.00390625" style="0" customWidth="1"/>
    <col min="10" max="10" width="10.625" style="0" customWidth="1"/>
    <col min="14" max="14" width="11.75390625" style="0" customWidth="1"/>
  </cols>
  <sheetData>
    <row r="1" spans="1:7" ht="18">
      <c r="A1" s="79" t="s">
        <v>24</v>
      </c>
      <c r="B1" s="79"/>
      <c r="C1" s="79"/>
      <c r="D1" s="79"/>
      <c r="E1" s="79"/>
      <c r="F1" s="79"/>
      <c r="G1" s="79"/>
    </row>
    <row r="2" spans="1:7" ht="18">
      <c r="A2" s="79" t="s">
        <v>78</v>
      </c>
      <c r="B2" s="79"/>
      <c r="C2" s="79"/>
      <c r="D2" s="79"/>
      <c r="E2" s="79"/>
      <c r="F2" s="79"/>
      <c r="G2" s="79"/>
    </row>
    <row r="3" spans="1:7" ht="18">
      <c r="A3" s="79" t="s">
        <v>80</v>
      </c>
      <c r="B3" s="79"/>
      <c r="C3" s="79"/>
      <c r="D3" s="79"/>
      <c r="E3" s="79"/>
      <c r="F3" s="79"/>
      <c r="G3" s="79"/>
    </row>
    <row r="5" spans="1:7" ht="85.5" customHeight="1">
      <c r="A5" s="1" t="s">
        <v>0</v>
      </c>
      <c r="B5" s="2" t="s">
        <v>1</v>
      </c>
      <c r="C5" s="3" t="s">
        <v>65</v>
      </c>
      <c r="D5" s="45" t="s">
        <v>57</v>
      </c>
      <c r="E5" s="45" t="s">
        <v>28</v>
      </c>
      <c r="F5" s="45" t="s">
        <v>29</v>
      </c>
      <c r="G5" s="4" t="s">
        <v>2</v>
      </c>
    </row>
    <row r="6" spans="1:9" ht="40.5" customHeight="1">
      <c r="A6" s="88" t="s">
        <v>22</v>
      </c>
      <c r="B6" s="89"/>
      <c r="C6" s="5">
        <v>0</v>
      </c>
      <c r="D6" s="5"/>
      <c r="E6" s="5"/>
      <c r="F6" s="5"/>
      <c r="G6" s="6"/>
      <c r="H6" s="80" t="s">
        <v>66</v>
      </c>
      <c r="I6" s="81"/>
    </row>
    <row r="7" spans="1:9" ht="36">
      <c r="A7" s="7" t="s">
        <v>3</v>
      </c>
      <c r="B7" s="8" t="s">
        <v>21</v>
      </c>
      <c r="C7" s="9"/>
      <c r="D7" s="9"/>
      <c r="E7" s="9"/>
      <c r="F7" s="9"/>
      <c r="G7" s="10"/>
      <c r="H7" s="54" t="s">
        <v>47</v>
      </c>
      <c r="I7" s="55" t="s">
        <v>48</v>
      </c>
    </row>
    <row r="8" spans="1:9" ht="18">
      <c r="A8" s="7"/>
      <c r="B8" s="12" t="s">
        <v>4</v>
      </c>
      <c r="C8" s="13">
        <v>202916.6</v>
      </c>
      <c r="D8" s="13">
        <v>40583.32</v>
      </c>
      <c r="E8" s="13"/>
      <c r="F8" s="13"/>
      <c r="G8" s="14"/>
      <c r="H8" s="67">
        <v>15235.68</v>
      </c>
      <c r="I8" s="59"/>
    </row>
    <row r="9" spans="1:9" ht="18">
      <c r="A9" s="7"/>
      <c r="B9" s="15" t="s">
        <v>5</v>
      </c>
      <c r="C9" s="13">
        <v>116780.9</v>
      </c>
      <c r="D9" s="13">
        <v>23356.18</v>
      </c>
      <c r="E9" s="13"/>
      <c r="F9" s="13"/>
      <c r="G9" s="16"/>
      <c r="H9" s="67">
        <v>29718.96</v>
      </c>
      <c r="I9" s="59"/>
    </row>
    <row r="10" spans="1:9" ht="18">
      <c r="A10" s="7"/>
      <c r="B10" s="12" t="s">
        <v>6</v>
      </c>
      <c r="C10" s="13">
        <v>73769.25</v>
      </c>
      <c r="D10" s="13">
        <v>14753.85</v>
      </c>
      <c r="E10" s="21"/>
      <c r="F10" s="21"/>
      <c r="G10" s="17"/>
      <c r="H10" s="67">
        <v>30452.4</v>
      </c>
      <c r="I10" s="67">
        <v>51841.06</v>
      </c>
    </row>
    <row r="11" spans="1:9" ht="18">
      <c r="A11" s="7"/>
      <c r="B11" s="12" t="s">
        <v>7</v>
      </c>
      <c r="C11" s="13">
        <v>359485.17</v>
      </c>
      <c r="D11" s="13"/>
      <c r="E11" s="13"/>
      <c r="F11" s="13"/>
      <c r="G11" s="16"/>
      <c r="H11" s="67">
        <v>45057.45</v>
      </c>
      <c r="I11" s="67">
        <v>148905.32</v>
      </c>
    </row>
    <row r="12" spans="1:9" ht="18">
      <c r="A12" s="7"/>
      <c r="B12" s="15" t="s">
        <v>40</v>
      </c>
      <c r="C12" s="13">
        <v>155670.68</v>
      </c>
      <c r="D12" s="13"/>
      <c r="E12" s="21"/>
      <c r="F12" s="21"/>
      <c r="G12" s="17"/>
      <c r="H12" s="67">
        <v>35206.19</v>
      </c>
      <c r="I12" s="67">
        <v>158738.79</v>
      </c>
    </row>
    <row r="13" spans="1:9" ht="18">
      <c r="A13" s="7"/>
      <c r="B13" s="77" t="s">
        <v>58</v>
      </c>
      <c r="C13" s="13">
        <v>57355.36</v>
      </c>
      <c r="D13" s="13"/>
      <c r="E13" s="13"/>
      <c r="F13" s="13"/>
      <c r="G13" s="16"/>
      <c r="H13" s="60"/>
      <c r="I13" s="59"/>
    </row>
    <row r="14" spans="1:9" ht="18">
      <c r="A14" s="7"/>
      <c r="B14" s="78"/>
      <c r="C14" s="13">
        <v>42597.37</v>
      </c>
      <c r="D14" s="13"/>
      <c r="E14" s="13"/>
      <c r="F14" s="13"/>
      <c r="G14" s="16"/>
      <c r="H14" s="60"/>
      <c r="I14" s="59"/>
    </row>
    <row r="15" spans="1:9" ht="18">
      <c r="A15" s="11"/>
      <c r="B15" s="18" t="s">
        <v>8</v>
      </c>
      <c r="C15" s="19">
        <v>162281.34</v>
      </c>
      <c r="D15" s="13"/>
      <c r="E15" s="21"/>
      <c r="F15" s="21"/>
      <c r="G15" s="17"/>
      <c r="H15" s="60"/>
      <c r="I15" s="59"/>
    </row>
    <row r="16" spans="1:9" ht="18">
      <c r="A16" s="11"/>
      <c r="B16" s="20" t="s">
        <v>20</v>
      </c>
      <c r="C16" s="13">
        <v>7689.76</v>
      </c>
      <c r="D16" s="13"/>
      <c r="E16" s="13"/>
      <c r="F16" s="13"/>
      <c r="G16" s="16"/>
      <c r="H16" s="60"/>
      <c r="I16" s="61"/>
    </row>
    <row r="17" spans="1:9" ht="18">
      <c r="A17" s="11"/>
      <c r="B17" s="12" t="s">
        <v>85</v>
      </c>
      <c r="C17" s="13">
        <v>70576.85</v>
      </c>
      <c r="D17" s="13"/>
      <c r="E17" s="13"/>
      <c r="F17" s="13"/>
      <c r="G17" s="16"/>
      <c r="H17" s="60"/>
      <c r="I17" s="61"/>
    </row>
    <row r="18" spans="1:9" ht="18">
      <c r="A18" s="11"/>
      <c r="B18" s="15" t="s">
        <v>63</v>
      </c>
      <c r="C18" s="21">
        <v>57750</v>
      </c>
      <c r="D18" s="21">
        <v>9000</v>
      </c>
      <c r="E18" s="21"/>
      <c r="F18" s="21"/>
      <c r="G18" s="17"/>
      <c r="H18" s="60"/>
      <c r="I18" s="61"/>
    </row>
    <row r="19" spans="1:9" ht="18">
      <c r="A19" s="11"/>
      <c r="B19" s="12" t="s">
        <v>50</v>
      </c>
      <c r="C19" s="13">
        <v>29627.95</v>
      </c>
      <c r="D19" s="13">
        <v>3835</v>
      </c>
      <c r="E19" s="13"/>
      <c r="F19" s="13"/>
      <c r="G19" s="16"/>
      <c r="H19" s="60"/>
      <c r="I19" s="61"/>
    </row>
    <row r="20" spans="1:9" ht="18">
      <c r="A20" s="11"/>
      <c r="B20" s="12" t="s">
        <v>51</v>
      </c>
      <c r="C20" s="13">
        <v>5298</v>
      </c>
      <c r="D20" s="13">
        <v>685.9</v>
      </c>
      <c r="E20" s="13"/>
      <c r="F20" s="13"/>
      <c r="G20" s="16"/>
      <c r="H20" s="60"/>
      <c r="I20" s="61"/>
    </row>
    <row r="21" spans="1:9" ht="18">
      <c r="A21" s="11"/>
      <c r="B21" s="12" t="s">
        <v>52</v>
      </c>
      <c r="C21" s="13">
        <v>5295.35</v>
      </c>
      <c r="D21" s="13">
        <v>688.06</v>
      </c>
      <c r="E21" s="13"/>
      <c r="F21" s="13"/>
      <c r="G21" s="16"/>
      <c r="H21" s="56"/>
      <c r="I21" s="57"/>
    </row>
    <row r="22" spans="1:9" ht="18">
      <c r="A22" s="11"/>
      <c r="B22" s="12" t="s">
        <v>53</v>
      </c>
      <c r="C22" s="13">
        <v>45406.6</v>
      </c>
      <c r="D22" s="13">
        <v>5738.09</v>
      </c>
      <c r="E22" s="13"/>
      <c r="F22" s="13"/>
      <c r="G22" s="16"/>
      <c r="H22" s="56"/>
      <c r="I22" s="57"/>
    </row>
    <row r="23" spans="1:9" ht="18">
      <c r="A23" s="11"/>
      <c r="B23" s="12" t="s">
        <v>92</v>
      </c>
      <c r="C23" s="13">
        <v>11550</v>
      </c>
      <c r="D23" s="13"/>
      <c r="E23" s="13"/>
      <c r="F23" s="13"/>
      <c r="G23" s="16"/>
      <c r="H23" s="56"/>
      <c r="I23" s="57"/>
    </row>
    <row r="24" spans="1:9" ht="18">
      <c r="A24" s="11"/>
      <c r="B24" s="12"/>
      <c r="C24" s="13"/>
      <c r="D24" s="13"/>
      <c r="E24" s="13"/>
      <c r="F24" s="13"/>
      <c r="G24" s="16"/>
      <c r="H24" s="56"/>
      <c r="I24" s="57"/>
    </row>
    <row r="25" spans="1:9" ht="18">
      <c r="A25" s="11"/>
      <c r="B25" s="12"/>
      <c r="C25" s="13"/>
      <c r="D25" s="13"/>
      <c r="E25" s="13"/>
      <c r="F25" s="13"/>
      <c r="G25" s="16"/>
      <c r="H25" s="56"/>
      <c r="I25" s="57"/>
    </row>
    <row r="26" spans="1:9" ht="18.75">
      <c r="A26" s="48"/>
      <c r="B26" s="49" t="s">
        <v>26</v>
      </c>
      <c r="C26" s="50">
        <f>SUM(C8:C25)</f>
        <v>1404051.1800000002</v>
      </c>
      <c r="D26" s="39"/>
      <c r="E26" s="19"/>
      <c r="F26" s="19"/>
      <c r="G26" s="22"/>
      <c r="H26" s="62">
        <f>SUM(H8:H25)</f>
        <v>155670.68</v>
      </c>
      <c r="I26" s="62">
        <f>SUM(I8:I25)</f>
        <v>359485.17000000004</v>
      </c>
    </row>
    <row r="27" spans="1:9" ht="18">
      <c r="A27" s="23"/>
      <c r="B27" s="15" t="s">
        <v>19</v>
      </c>
      <c r="C27" s="24">
        <v>53000.23</v>
      </c>
      <c r="D27" s="13"/>
      <c r="E27" s="19"/>
      <c r="F27" s="19"/>
      <c r="G27" s="25"/>
      <c r="H27" s="55"/>
      <c r="I27" s="55"/>
    </row>
    <row r="28" spans="1:9" ht="18">
      <c r="A28" s="23"/>
      <c r="B28" s="15" t="s">
        <v>67</v>
      </c>
      <c r="C28" s="24">
        <v>20550.63</v>
      </c>
      <c r="D28" s="13"/>
      <c r="E28" s="19"/>
      <c r="F28" s="19"/>
      <c r="G28" s="25"/>
      <c r="H28" s="65"/>
      <c r="I28" s="65"/>
    </row>
    <row r="29" spans="1:7" ht="18">
      <c r="A29" s="11"/>
      <c r="B29" s="26"/>
      <c r="C29" s="27"/>
      <c r="D29" s="13">
        <f>C29/12</f>
        <v>0</v>
      </c>
      <c r="E29" s="13"/>
      <c r="F29" s="13"/>
      <c r="G29" s="14"/>
    </row>
    <row r="30" spans="1:13" ht="18">
      <c r="A30" s="23"/>
      <c r="B30" s="82" t="s">
        <v>38</v>
      </c>
      <c r="C30" s="41">
        <f>C26-C27-C28</f>
        <v>1330500.3200000003</v>
      </c>
      <c r="D30" s="13"/>
      <c r="E30" s="13"/>
      <c r="F30" s="13"/>
      <c r="G30" s="14"/>
      <c r="J30" s="46" t="s">
        <v>30</v>
      </c>
      <c r="M30" s="42">
        <v>46625.75</v>
      </c>
    </row>
    <row r="31" spans="1:13" ht="18">
      <c r="A31" s="32"/>
      <c r="B31" s="83"/>
      <c r="C31" s="27"/>
      <c r="D31" s="13"/>
      <c r="E31" s="13"/>
      <c r="F31" s="13"/>
      <c r="G31" s="14"/>
      <c r="J31" s="46" t="s">
        <v>31</v>
      </c>
      <c r="M31" s="46">
        <v>2032.95</v>
      </c>
    </row>
    <row r="32" spans="1:13" ht="18">
      <c r="A32" s="84" t="s">
        <v>9</v>
      </c>
      <c r="B32" s="86" t="s">
        <v>10</v>
      </c>
      <c r="C32" s="41">
        <v>842715.69</v>
      </c>
      <c r="D32" s="41"/>
      <c r="E32" s="13"/>
      <c r="F32" s="13"/>
      <c r="G32" s="29"/>
      <c r="J32" s="46" t="s">
        <v>32</v>
      </c>
      <c r="M32" s="46">
        <f>M31*100/M30</f>
        <v>4.360144340841702</v>
      </c>
    </row>
    <row r="33" spans="1:7" ht="18">
      <c r="A33" s="85"/>
      <c r="B33" s="87"/>
      <c r="C33" s="47">
        <f>C32/C30*100%</f>
        <v>0.6333825534141921</v>
      </c>
      <c r="D33" s="41"/>
      <c r="E33" s="13"/>
      <c r="F33" s="13"/>
      <c r="G33" s="29"/>
    </row>
    <row r="34" spans="1:19" ht="18">
      <c r="A34" s="7"/>
      <c r="B34" s="51"/>
      <c r="C34" s="52"/>
      <c r="D34" s="41"/>
      <c r="E34" s="13"/>
      <c r="F34" s="13"/>
      <c r="G34" s="29"/>
      <c r="J34" s="46" t="s">
        <v>41</v>
      </c>
      <c r="K34" s="46">
        <v>34</v>
      </c>
      <c r="L34" t="s">
        <v>42</v>
      </c>
      <c r="M34" s="46">
        <v>1.7</v>
      </c>
      <c r="N34" t="s">
        <v>43</v>
      </c>
      <c r="P34" t="s">
        <v>45</v>
      </c>
      <c r="Q34" s="46">
        <f>K34*M34</f>
        <v>57.8</v>
      </c>
      <c r="R34" s="46">
        <f>Q34/12</f>
        <v>4.816666666666666</v>
      </c>
      <c r="S34" t="s">
        <v>44</v>
      </c>
    </row>
    <row r="35" spans="1:12" ht="36">
      <c r="A35" s="30" t="s">
        <v>11</v>
      </c>
      <c r="B35" s="31" t="s">
        <v>54</v>
      </c>
      <c r="C35" s="26"/>
      <c r="D35" s="12"/>
      <c r="E35" s="12"/>
      <c r="F35" s="33"/>
      <c r="G35" s="28"/>
      <c r="J35" s="46" t="s">
        <v>33</v>
      </c>
      <c r="K35" s="46">
        <f>R34</f>
        <v>4.816666666666666</v>
      </c>
      <c r="L35" t="s">
        <v>34</v>
      </c>
    </row>
    <row r="36" spans="1:14" ht="18">
      <c r="A36" s="11"/>
      <c r="B36" s="15" t="s">
        <v>12</v>
      </c>
      <c r="C36" s="13">
        <f>C32*1.5%</f>
        <v>12640.735349999999</v>
      </c>
      <c r="D36" s="13"/>
      <c r="E36" s="13"/>
      <c r="F36" s="13"/>
      <c r="G36" s="16"/>
      <c r="J36" s="46" t="s">
        <v>36</v>
      </c>
      <c r="K36" s="46">
        <v>193.51</v>
      </c>
      <c r="L36" t="s">
        <v>35</v>
      </c>
      <c r="N36" s="42">
        <f>K35*K36*8</f>
        <v>7456.5853333333325</v>
      </c>
    </row>
    <row r="37" spans="1:14" ht="18">
      <c r="A37" s="11"/>
      <c r="B37" s="12" t="s">
        <v>27</v>
      </c>
      <c r="C37" s="13">
        <f>C12</f>
        <v>155670.68</v>
      </c>
      <c r="D37" s="21"/>
      <c r="E37" s="21"/>
      <c r="F37" s="21"/>
      <c r="G37" s="17"/>
      <c r="J37" s="46" t="s">
        <v>37</v>
      </c>
      <c r="K37" s="46">
        <v>209.24</v>
      </c>
      <c r="L37" t="s">
        <v>35</v>
      </c>
      <c r="N37" s="42">
        <f>K37*K35*4</f>
        <v>4031.3573333333334</v>
      </c>
    </row>
    <row r="38" spans="1:14" ht="18">
      <c r="A38" s="11"/>
      <c r="B38" s="12" t="s">
        <v>13</v>
      </c>
      <c r="C38" s="13">
        <f>C11</f>
        <v>359485.17</v>
      </c>
      <c r="D38" s="13"/>
      <c r="E38" s="13"/>
      <c r="F38" s="13"/>
      <c r="G38" s="16"/>
      <c r="N38" s="53">
        <f>SUM(N36:N37)</f>
        <v>11487.942666666666</v>
      </c>
    </row>
    <row r="39" spans="1:7" ht="18">
      <c r="A39" s="11"/>
      <c r="B39" s="77" t="s">
        <v>59</v>
      </c>
      <c r="C39" s="13">
        <f>C13</f>
        <v>57355.36</v>
      </c>
      <c r="D39" s="13"/>
      <c r="E39" s="13"/>
      <c r="F39" s="13"/>
      <c r="G39" s="16"/>
    </row>
    <row r="40" spans="1:7" ht="18">
      <c r="A40" s="11"/>
      <c r="B40" s="78"/>
      <c r="C40" s="13">
        <f>C14</f>
        <v>42597.37</v>
      </c>
      <c r="D40" s="21"/>
      <c r="E40" s="21"/>
      <c r="F40" s="21"/>
      <c r="G40" s="17"/>
    </row>
    <row r="41" spans="1:7" ht="18">
      <c r="A41" s="11"/>
      <c r="B41" s="12" t="s">
        <v>14</v>
      </c>
      <c r="C41" s="13">
        <v>194313.6</v>
      </c>
      <c r="D41" s="13"/>
      <c r="E41" s="13"/>
      <c r="F41" s="13"/>
      <c r="G41" s="16"/>
    </row>
    <row r="42" spans="1:7" ht="18">
      <c r="A42" s="11"/>
      <c r="B42" s="12" t="s">
        <v>62</v>
      </c>
      <c r="C42" s="13">
        <f>C16</f>
        <v>7689.76</v>
      </c>
      <c r="D42" s="13"/>
      <c r="E42" s="13"/>
      <c r="F42" s="13"/>
      <c r="G42" s="16"/>
    </row>
    <row r="43" spans="1:7" ht="18">
      <c r="A43" s="11"/>
      <c r="B43" s="33" t="s">
        <v>85</v>
      </c>
      <c r="C43" s="13">
        <f>C17</f>
        <v>70576.85</v>
      </c>
      <c r="D43" s="13"/>
      <c r="E43" s="13"/>
      <c r="F43" s="13"/>
      <c r="G43" s="16"/>
    </row>
    <row r="44" spans="1:7" ht="18">
      <c r="A44" s="11"/>
      <c r="B44" s="12" t="s">
        <v>82</v>
      </c>
      <c r="C44" s="13">
        <v>2600</v>
      </c>
      <c r="D44" s="13"/>
      <c r="E44" s="13"/>
      <c r="F44" s="13"/>
      <c r="G44" s="16" t="s">
        <v>90</v>
      </c>
    </row>
    <row r="45" spans="1:7" ht="18">
      <c r="A45" s="63"/>
      <c r="B45" s="15" t="s">
        <v>63</v>
      </c>
      <c r="C45" s="43">
        <v>45600</v>
      </c>
      <c r="D45" s="43"/>
      <c r="E45" s="43"/>
      <c r="F45" s="43"/>
      <c r="G45" s="40" t="s">
        <v>39</v>
      </c>
    </row>
    <row r="46" spans="1:7" ht="36">
      <c r="A46" s="11"/>
      <c r="B46" s="20" t="s">
        <v>23</v>
      </c>
      <c r="C46" s="13">
        <f>4108.55*5*0.1492</f>
        <v>3064.9782999999998</v>
      </c>
      <c r="D46" s="13"/>
      <c r="E46" s="13"/>
      <c r="F46" s="13"/>
      <c r="G46" s="16" t="s">
        <v>46</v>
      </c>
    </row>
    <row r="47" spans="1:7" ht="18">
      <c r="A47" s="11"/>
      <c r="B47" s="12" t="s">
        <v>92</v>
      </c>
      <c r="C47" s="13">
        <f>C23</f>
        <v>11550</v>
      </c>
      <c r="D47" s="13"/>
      <c r="E47" s="13"/>
      <c r="F47" s="13"/>
      <c r="G47" s="16" t="s">
        <v>101</v>
      </c>
    </row>
    <row r="48" spans="1:7" ht="18">
      <c r="A48" s="11"/>
      <c r="B48" s="26" t="s">
        <v>102</v>
      </c>
      <c r="C48" s="13">
        <v>4500</v>
      </c>
      <c r="D48" s="13"/>
      <c r="E48" s="13"/>
      <c r="F48" s="13"/>
      <c r="G48" s="16" t="s">
        <v>68</v>
      </c>
    </row>
    <row r="49" spans="1:7" ht="54">
      <c r="A49" s="11"/>
      <c r="B49" s="26" t="s">
        <v>60</v>
      </c>
      <c r="C49" s="13">
        <v>904.535</v>
      </c>
      <c r="D49" s="13"/>
      <c r="E49" s="13"/>
      <c r="F49" s="13"/>
      <c r="G49" s="16" t="s">
        <v>61</v>
      </c>
    </row>
    <row r="50" spans="1:7" ht="36">
      <c r="A50" s="11"/>
      <c r="B50" s="20" t="s">
        <v>25</v>
      </c>
      <c r="C50" s="13">
        <f>C43</f>
        <v>70576.85</v>
      </c>
      <c r="D50" s="13"/>
      <c r="E50" s="13"/>
      <c r="F50" s="13"/>
      <c r="G50" s="16" t="s">
        <v>49</v>
      </c>
    </row>
    <row r="51" spans="1:7" ht="18">
      <c r="A51" s="11"/>
      <c r="B51" s="20" t="s">
        <v>86</v>
      </c>
      <c r="C51" s="13">
        <v>1000</v>
      </c>
      <c r="D51" s="13"/>
      <c r="E51" s="13"/>
      <c r="F51" s="13"/>
      <c r="G51" s="16" t="s">
        <v>87</v>
      </c>
    </row>
    <row r="52" spans="1:7" ht="18">
      <c r="A52" s="11"/>
      <c r="B52" s="20" t="s">
        <v>69</v>
      </c>
      <c r="C52" s="13">
        <f>13000*5</f>
        <v>65000</v>
      </c>
      <c r="D52" s="13"/>
      <c r="E52" s="13"/>
      <c r="F52" s="13"/>
      <c r="G52" s="16" t="s">
        <v>68</v>
      </c>
    </row>
    <row r="53" spans="1:7" ht="36">
      <c r="A53" s="11"/>
      <c r="B53" s="20" t="s">
        <v>77</v>
      </c>
      <c r="C53" s="13">
        <v>72782.61</v>
      </c>
      <c r="D53" s="13"/>
      <c r="E53" s="13"/>
      <c r="F53" s="13"/>
      <c r="G53" s="16" t="s">
        <v>100</v>
      </c>
    </row>
    <row r="54" spans="1:7" ht="36">
      <c r="A54" s="11"/>
      <c r="B54" s="20" t="s">
        <v>70</v>
      </c>
      <c r="C54" s="13"/>
      <c r="D54" s="13"/>
      <c r="E54" s="13"/>
      <c r="F54" s="13"/>
      <c r="G54" s="16" t="s">
        <v>71</v>
      </c>
    </row>
    <row r="55" spans="1:7" ht="18">
      <c r="A55" s="11"/>
      <c r="B55" s="20" t="s">
        <v>93</v>
      </c>
      <c r="C55" s="13">
        <v>1722</v>
      </c>
      <c r="D55" s="13"/>
      <c r="E55" s="13"/>
      <c r="F55" s="13"/>
      <c r="G55" s="16" t="s">
        <v>96</v>
      </c>
    </row>
    <row r="56" spans="1:7" ht="18">
      <c r="A56" s="11"/>
      <c r="B56" s="20" t="s">
        <v>88</v>
      </c>
      <c r="C56" s="13">
        <v>500</v>
      </c>
      <c r="D56" s="13"/>
      <c r="E56" s="13"/>
      <c r="F56" s="13"/>
      <c r="G56" s="16" t="s">
        <v>89</v>
      </c>
    </row>
    <row r="57" spans="1:7" ht="18">
      <c r="A57" s="11"/>
      <c r="B57" s="20" t="s">
        <v>94</v>
      </c>
      <c r="C57" s="13">
        <f>13500*0.1492</f>
        <v>2014.2</v>
      </c>
      <c r="D57" s="13"/>
      <c r="E57" s="13"/>
      <c r="F57" s="13"/>
      <c r="G57" s="16" t="s">
        <v>97</v>
      </c>
    </row>
    <row r="58" spans="1:7" ht="18">
      <c r="A58" s="11"/>
      <c r="B58" s="20" t="s">
        <v>74</v>
      </c>
      <c r="C58" s="13">
        <f>10000*5*0.1492</f>
        <v>7460</v>
      </c>
      <c r="D58" s="13"/>
      <c r="E58" s="13"/>
      <c r="F58" s="13"/>
      <c r="G58" s="16" t="s">
        <v>75</v>
      </c>
    </row>
    <row r="59" spans="1:7" ht="18">
      <c r="A59" s="11"/>
      <c r="B59" s="20" t="s">
        <v>95</v>
      </c>
      <c r="C59" s="13">
        <f>3500*0.1492</f>
        <v>522.2</v>
      </c>
      <c r="D59" s="13"/>
      <c r="E59" s="13"/>
      <c r="F59" s="13"/>
      <c r="G59" s="16" t="s">
        <v>98</v>
      </c>
    </row>
    <row r="60" spans="1:7" ht="18">
      <c r="A60" s="11"/>
      <c r="B60" s="20" t="s">
        <v>76</v>
      </c>
      <c r="C60" s="13">
        <f>700*2</f>
        <v>1400</v>
      </c>
      <c r="D60" s="13"/>
      <c r="E60" s="13"/>
      <c r="F60" s="13"/>
      <c r="G60" s="16" t="s">
        <v>75</v>
      </c>
    </row>
    <row r="61" spans="1:7" ht="54">
      <c r="A61" s="11"/>
      <c r="B61" s="12" t="s">
        <v>15</v>
      </c>
      <c r="C61" s="13"/>
      <c r="D61" s="13"/>
      <c r="E61" s="71">
        <f>484684.22*0.1492</f>
        <v>72314.885624</v>
      </c>
      <c r="F61" s="72">
        <f>E61*20.2%</f>
        <v>14607.606896047999</v>
      </c>
      <c r="G61" s="73">
        <f>(E61+F61)/12*5</f>
        <v>36217.70521668667</v>
      </c>
    </row>
    <row r="62" spans="1:7" ht="36">
      <c r="A62" s="11"/>
      <c r="B62" s="12" t="s">
        <v>16</v>
      </c>
      <c r="C62" s="13"/>
      <c r="D62" s="13"/>
      <c r="E62" s="71">
        <f>106565*0.5824</f>
        <v>62063.456000000006</v>
      </c>
      <c r="F62" s="72">
        <f>E62*20.2%</f>
        <v>12536.818112</v>
      </c>
      <c r="G62" s="73">
        <f>E62+F62</f>
        <v>74600.27411200001</v>
      </c>
    </row>
    <row r="63" spans="1:7" ht="36">
      <c r="A63" s="11"/>
      <c r="B63" s="15" t="s">
        <v>17</v>
      </c>
      <c r="C63" s="19"/>
      <c r="D63" s="58"/>
      <c r="E63" s="74">
        <f>304984*0.1492</f>
        <v>45503.6128</v>
      </c>
      <c r="F63" s="75">
        <f>E63*20.2%</f>
        <v>9191.7297856</v>
      </c>
      <c r="G63" s="76">
        <f>(E63+F63)/12*5</f>
        <v>22789.726077333333</v>
      </c>
    </row>
    <row r="64" spans="1:7" ht="21">
      <c r="A64" s="11"/>
      <c r="B64" s="12" t="s">
        <v>64</v>
      </c>
      <c r="C64" s="13"/>
      <c r="D64" s="64"/>
      <c r="E64" s="72"/>
      <c r="F64" s="72"/>
      <c r="G64" s="73">
        <v>8579</v>
      </c>
    </row>
    <row r="65" spans="1:7" ht="21">
      <c r="A65" s="11"/>
      <c r="B65" s="12" t="s">
        <v>83</v>
      </c>
      <c r="C65" s="13">
        <f>94832.91*0.1492</f>
        <v>14149.070172</v>
      </c>
      <c r="D65" s="64"/>
      <c r="E65" s="72"/>
      <c r="F65" s="72"/>
      <c r="G65" s="73"/>
    </row>
    <row r="66" spans="1:7" ht="21">
      <c r="A66" s="11"/>
      <c r="B66" s="12" t="s">
        <v>73</v>
      </c>
      <c r="C66" s="13">
        <f>16000*5*0.1492</f>
        <v>11936</v>
      </c>
      <c r="D66" s="64"/>
      <c r="E66" s="72"/>
      <c r="F66" s="72"/>
      <c r="G66" s="73"/>
    </row>
    <row r="67" spans="1:7" ht="21">
      <c r="A67" s="11"/>
      <c r="B67" s="12" t="s">
        <v>99</v>
      </c>
      <c r="C67" s="13">
        <v>3126.25</v>
      </c>
      <c r="D67" s="64"/>
      <c r="E67" s="72"/>
      <c r="F67" s="72"/>
      <c r="G67" s="73"/>
    </row>
    <row r="68" spans="1:7" ht="25.5" customHeight="1">
      <c r="A68" s="11"/>
      <c r="B68" s="12" t="s">
        <v>72</v>
      </c>
      <c r="C68" s="70">
        <f>33173.66*0.1492</f>
        <v>4949.510072000001</v>
      </c>
      <c r="D68" s="69" t="s">
        <v>84</v>
      </c>
      <c r="E68" s="68"/>
      <c r="F68" s="68"/>
      <c r="G68" s="16"/>
    </row>
    <row r="69" spans="1:7" ht="18">
      <c r="A69" s="11"/>
      <c r="B69" s="12" t="s">
        <v>91</v>
      </c>
      <c r="C69" s="70">
        <f>28726.76*0.1492</f>
        <v>4286.032592</v>
      </c>
      <c r="D69" s="13"/>
      <c r="E69" s="13"/>
      <c r="F69" s="13"/>
      <c r="G69" s="22"/>
    </row>
    <row r="70" spans="1:7" ht="18">
      <c r="A70" s="11"/>
      <c r="B70" s="12"/>
      <c r="C70" s="13"/>
      <c r="D70" s="13"/>
      <c r="E70" s="13"/>
      <c r="F70" s="13"/>
      <c r="G70" s="22"/>
    </row>
    <row r="71" spans="1:7" ht="18">
      <c r="A71" s="11"/>
      <c r="B71" s="66" t="s">
        <v>79</v>
      </c>
      <c r="C71" s="64">
        <f>C26-C28</f>
        <v>1383500.5500000003</v>
      </c>
      <c r="D71" s="13"/>
      <c r="E71" s="13"/>
      <c r="F71" s="13"/>
      <c r="G71" s="22"/>
    </row>
    <row r="72" spans="1:7" ht="18">
      <c r="A72" s="11"/>
      <c r="B72" s="12"/>
      <c r="C72" s="13"/>
      <c r="D72" s="13"/>
      <c r="E72" s="13"/>
      <c r="F72" s="13"/>
      <c r="G72" s="22"/>
    </row>
    <row r="73" spans="1:7" ht="18">
      <c r="A73" s="30"/>
      <c r="B73" s="66" t="s">
        <v>18</v>
      </c>
      <c r="C73" s="35">
        <f>SUM(C36:C69)+G61+G62+G63+G64</f>
        <v>1372160.46689202</v>
      </c>
      <c r="D73" s="35"/>
      <c r="E73" s="35"/>
      <c r="F73" s="35"/>
      <c r="G73" s="36"/>
    </row>
    <row r="74" spans="1:7" ht="18">
      <c r="A74" s="11"/>
      <c r="B74" s="20"/>
      <c r="C74" s="13"/>
      <c r="D74" s="13"/>
      <c r="E74" s="13"/>
      <c r="F74" s="13"/>
      <c r="G74" s="16"/>
    </row>
    <row r="75" spans="1:7" ht="18">
      <c r="A75" s="11"/>
      <c r="B75" s="34" t="s">
        <v>81</v>
      </c>
      <c r="C75" s="58">
        <f>C71-C73</f>
        <v>11340.083107980201</v>
      </c>
      <c r="D75" s="21"/>
      <c r="E75" s="21"/>
      <c r="F75" s="21"/>
      <c r="G75" s="17"/>
    </row>
    <row r="76" spans="1:7" ht="18.75">
      <c r="A76" s="11"/>
      <c r="B76" s="20"/>
      <c r="C76" s="39"/>
      <c r="D76" s="39"/>
      <c r="E76" s="39"/>
      <c r="F76" s="39"/>
      <c r="G76" s="16"/>
    </row>
    <row r="77" spans="1:7" ht="18">
      <c r="A77" s="11"/>
      <c r="B77" s="12"/>
      <c r="C77" s="13"/>
      <c r="D77" s="44"/>
      <c r="E77" s="44"/>
      <c r="F77" s="44"/>
      <c r="G77" s="37"/>
    </row>
    <row r="78" spans="1:7" ht="18">
      <c r="A78" s="38"/>
      <c r="B78" s="38"/>
      <c r="C78" s="38"/>
      <c r="D78" s="38"/>
      <c r="E78" s="38"/>
      <c r="F78" s="38"/>
      <c r="G78" s="38"/>
    </row>
    <row r="79" spans="1:7" ht="18">
      <c r="A79" s="38"/>
      <c r="B79" s="38"/>
      <c r="C79" s="38"/>
      <c r="D79" s="38"/>
      <c r="E79" s="38"/>
      <c r="F79" s="38"/>
      <c r="G79" s="38"/>
    </row>
    <row r="80" spans="1:7" ht="18">
      <c r="A80" s="38"/>
      <c r="G80" s="38"/>
    </row>
    <row r="81" spans="1:7" ht="18">
      <c r="A81" s="38"/>
      <c r="B81" s="38" t="s">
        <v>55</v>
      </c>
      <c r="D81" s="38"/>
      <c r="E81" s="38" t="s">
        <v>56</v>
      </c>
      <c r="F81" s="38"/>
      <c r="G81" s="38"/>
    </row>
    <row r="82" spans="1:7" ht="18">
      <c r="A82" s="38"/>
      <c r="B82" s="38"/>
      <c r="C82" s="38"/>
      <c r="D82" s="38"/>
      <c r="E82" s="38"/>
      <c r="F82" s="38"/>
      <c r="G82" s="38"/>
    </row>
    <row r="83" spans="1:7" ht="18">
      <c r="A83" s="38"/>
      <c r="B83" s="38"/>
      <c r="C83" s="38"/>
      <c r="D83" s="38"/>
      <c r="E83" s="38"/>
      <c r="F83" s="38"/>
      <c r="G83" s="38"/>
    </row>
    <row r="84" spans="1:7" ht="18">
      <c r="A84" s="38"/>
      <c r="B84" s="38"/>
      <c r="C84" s="38"/>
      <c r="D84" s="38"/>
      <c r="E84" s="38"/>
      <c r="F84" s="38"/>
      <c r="G84" s="38"/>
    </row>
    <row r="85" spans="1:7" ht="18">
      <c r="A85" s="38"/>
      <c r="B85" s="38"/>
      <c r="C85" s="38"/>
      <c r="D85" s="38"/>
      <c r="E85" s="38"/>
      <c r="F85" s="38"/>
      <c r="G85" s="38"/>
    </row>
  </sheetData>
  <sheetProtection/>
  <mergeCells count="10">
    <mergeCell ref="B39:B40"/>
    <mergeCell ref="A1:G1"/>
    <mergeCell ref="A2:G2"/>
    <mergeCell ref="A3:G3"/>
    <mergeCell ref="H6:I6"/>
    <mergeCell ref="B30:B31"/>
    <mergeCell ref="A32:A33"/>
    <mergeCell ref="B32:B33"/>
    <mergeCell ref="A6:B6"/>
    <mergeCell ref="B13:B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ALEX</cp:lastModifiedBy>
  <cp:lastPrinted>2019-04-10T12:35:11Z</cp:lastPrinted>
  <dcterms:created xsi:type="dcterms:W3CDTF">2012-06-27T06:15:53Z</dcterms:created>
  <dcterms:modified xsi:type="dcterms:W3CDTF">2019-05-26T16:34:14Z</dcterms:modified>
  <cp:category/>
  <cp:version/>
  <cp:contentType/>
  <cp:contentStatus/>
</cp:coreProperties>
</file>