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Лист1" sheetId="1" r:id="rId1"/>
  </sheets>
  <definedNames>
    <definedName name="_xlnm.Print_Area" localSheetId="0">'Лист1'!$A$1:$G$72</definedName>
  </definedNames>
  <calcPr fullCalcOnLoad="1"/>
</workbook>
</file>

<file path=xl/sharedStrings.xml><?xml version="1.0" encoding="utf-8"?>
<sst xmlns="http://schemas.openxmlformats.org/spreadsheetml/2006/main" count="74" uniqueCount="73">
  <si>
    <t>№ п/п</t>
  </si>
  <si>
    <t>Статьи доходов и расходов</t>
  </si>
  <si>
    <t>Примечание</t>
  </si>
  <si>
    <t>1.</t>
  </si>
  <si>
    <t>- содержание имущества</t>
  </si>
  <si>
    <t>- плата за ремонт</t>
  </si>
  <si>
    <t>- плата за управление</t>
  </si>
  <si>
    <t xml:space="preserve">- плата за отопление </t>
  </si>
  <si>
    <t>- плата за электроснабжение</t>
  </si>
  <si>
    <t>2.</t>
  </si>
  <si>
    <t>3.</t>
  </si>
  <si>
    <t>- услуги банка (1,5%)</t>
  </si>
  <si>
    <t>- оплата за электроснабжение</t>
  </si>
  <si>
    <t>- содержание рабочих, занятых в техническом обслуживании (с отчислениями)</t>
  </si>
  <si>
    <t>- содержание дворников и уборщиц (с отчислениями)</t>
  </si>
  <si>
    <t>- содержание аппарата управления (с отчислениями)</t>
  </si>
  <si>
    <t>ИТОГО РАСХОДОВ:</t>
  </si>
  <si>
    <t>- льготы</t>
  </si>
  <si>
    <t>Начислено за жилищно-коммунальные услуги, в т.ч.:</t>
  </si>
  <si>
    <t>- обслуживание дымоходов и вент.каналов</t>
  </si>
  <si>
    <t>СВОДНАЯ РАСШИФРОВКА</t>
  </si>
  <si>
    <t>ИТОГО НАЧИСЛЕНО</t>
  </si>
  <si>
    <t>затраты на з/п</t>
  </si>
  <si>
    <t>отчисления в ПФ,    ФСС(НС и ПЗ),20,2%</t>
  </si>
  <si>
    <t>ИТОГО:</t>
  </si>
  <si>
    <t>ИП Кашаевский</t>
  </si>
  <si>
    <t>ООО "Ремондис Саранск"</t>
  </si>
  <si>
    <t>Отведение сточ.вод  на СОИ МКД</t>
  </si>
  <si>
    <t>Электроснабжение на СОИ МКД</t>
  </si>
  <si>
    <t>Расходы ООО "ХОУМ СЕРВИС", в т.ч.:</t>
  </si>
  <si>
    <t>Директор ООО "ХОУМ СЕРВИС"</t>
  </si>
  <si>
    <t>В.А.Васякин</t>
  </si>
  <si>
    <t>начисления за месяц                    (справочно)</t>
  </si>
  <si>
    <t>- плата за холодное водоснабжение,водоотведение</t>
  </si>
  <si>
    <t>- оплата за холодное водоснабжение,водоотведение</t>
  </si>
  <si>
    <t>- обслуживание ВДГО</t>
  </si>
  <si>
    <t>АО"Газпром Газораспределение Саранск"</t>
  </si>
  <si>
    <t>-аварийно-диспетчерская служба</t>
  </si>
  <si>
    <t>2018 год</t>
  </si>
  <si>
    <t>-перерасчет</t>
  </si>
  <si>
    <t>ООО "КС"</t>
  </si>
  <si>
    <t>-материалы</t>
  </si>
  <si>
    <t>аренда помещения</t>
  </si>
  <si>
    <t>ДОХОДОВ И РАСХОДОВ 2018 г.</t>
  </si>
  <si>
    <t>ИТОГО ДОХОДОВ:</t>
  </si>
  <si>
    <t>САЛЬДО НА 31.12.2018 г.</t>
  </si>
  <si>
    <t>-обращение с ТКО</t>
  </si>
  <si>
    <t>-обслуживание лифтов</t>
  </si>
  <si>
    <t>ГСМ</t>
  </si>
  <si>
    <t>МКД</t>
  </si>
  <si>
    <t>-расходы офиса обслуживания</t>
  </si>
  <si>
    <t xml:space="preserve">-системное обслуживание рабочей программы </t>
  </si>
  <si>
    <t>Сальдо на начало года</t>
  </si>
  <si>
    <t>общехозяйственные расходы</t>
  </si>
  <si>
    <t>-ТО теплосчетчика</t>
  </si>
  <si>
    <t>ИП Соколов</t>
  </si>
  <si>
    <t>- Целевой сбор  ТСЖ</t>
  </si>
  <si>
    <t>-обслуживание котельной</t>
  </si>
  <si>
    <t>- Целевой сбор ТСЖ</t>
  </si>
  <si>
    <t>-таблички</t>
  </si>
  <si>
    <t>Арт-Мастер</t>
  </si>
  <si>
    <t>Системный администратор</t>
  </si>
  <si>
    <t>по многоквартирному дому: г. Саранск, Победы,д.20А</t>
  </si>
  <si>
    <t>Подогрев ХВС на СОИ МКД</t>
  </si>
  <si>
    <t>ХВС /ХВС на ГВС на СОИ МКД</t>
  </si>
  <si>
    <t>- оплата за газоснабжение(котельная)</t>
  </si>
  <si>
    <t>ООО "Округ-С"</t>
  </si>
  <si>
    <t>-обслуживание системы пожаротушения</t>
  </si>
  <si>
    <t>ООО "Страж"</t>
  </si>
  <si>
    <t>-чистка снега спецтехникой</t>
  </si>
  <si>
    <t>ИП Чучкин</t>
  </si>
  <si>
    <t>- плата за гор.водоснабжение(подогрев)</t>
  </si>
  <si>
    <t>Оплачено жителями,%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</si>
</sst>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_р_.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6"/>
      <name val="Arial Cyr"/>
      <family val="0"/>
    </font>
    <font>
      <sz val="16"/>
      <name val="Arial Cyr"/>
      <family val="0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1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1"/>
    </xf>
    <xf numFmtId="171" fontId="4" fillId="0" borderId="14" xfId="0" applyNumberFormat="1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49" fontId="2" fillId="0" borderId="11" xfId="0" applyNumberFormat="1" applyFont="1" applyBorder="1" applyAlignment="1">
      <alignment horizontal="left" vertical="center" wrapText="1" indent="1"/>
    </xf>
    <xf numFmtId="171" fontId="2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/>
    </xf>
    <xf numFmtId="49" fontId="2" fillId="0" borderId="0" xfId="0" applyNumberFormat="1" applyFont="1" applyAlignment="1">
      <alignment horizontal="left" vertical="center" wrapText="1" indent="1"/>
    </xf>
    <xf numFmtId="0" fontId="2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 indent="1"/>
    </xf>
    <xf numFmtId="171" fontId="2" fillId="0" borderId="1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/>
    </xf>
    <xf numFmtId="49" fontId="2" fillId="0" borderId="16" xfId="0" applyNumberFormat="1" applyFont="1" applyBorder="1" applyAlignment="1">
      <alignment horizontal="left" vertical="center" wrapText="1" indent="1"/>
    </xf>
    <xf numFmtId="171" fontId="2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 indent="2"/>
    </xf>
    <xf numFmtId="49" fontId="4" fillId="0" borderId="14" xfId="0" applyNumberFormat="1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2"/>
    </xf>
    <xf numFmtId="49" fontId="2" fillId="0" borderId="0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 wrapText="1" indent="1"/>
    </xf>
    <xf numFmtId="171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/>
    </xf>
    <xf numFmtId="171" fontId="5" fillId="0" borderId="11" xfId="0" applyNumberFormat="1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71" fontId="4" fillId="0" borderId="11" xfId="0" applyNumberFormat="1" applyFont="1" applyBorder="1" applyAlignment="1">
      <alignment horizontal="center" vertical="center" wrapText="1"/>
    </xf>
    <xf numFmtId="171" fontId="2" fillId="0" borderId="15" xfId="0" applyNumberFormat="1" applyFont="1" applyFill="1" applyBorder="1" applyAlignment="1">
      <alignment vertical="center" wrapText="1"/>
    </xf>
    <xf numFmtId="171" fontId="2" fillId="0" borderId="14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49" fontId="5" fillId="0" borderId="11" xfId="0" applyNumberFormat="1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2" fontId="4" fillId="0" borderId="18" xfId="0" applyNumberFormat="1" applyFont="1" applyBorder="1" applyAlignment="1">
      <alignment horizontal="center" vertical="center" wrapText="1"/>
    </xf>
    <xf numFmtId="171" fontId="4" fillId="0" borderId="15" xfId="0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2"/>
    </xf>
    <xf numFmtId="171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 indent="1"/>
    </xf>
    <xf numFmtId="171" fontId="41" fillId="32" borderId="11" xfId="51" applyNumberFormat="1" applyFill="1" applyBorder="1" applyAlignment="1">
      <alignment vertical="center" wrapText="1"/>
    </xf>
    <xf numFmtId="171" fontId="41" fillId="32" borderId="11" xfId="51" applyNumberFormat="1" applyFill="1" applyBorder="1" applyAlignment="1">
      <alignment horizontal="left" vertical="center" wrapText="1"/>
    </xf>
    <xf numFmtId="171" fontId="28" fillId="32" borderId="11" xfId="51" applyNumberFormat="1" applyFont="1" applyFill="1" applyBorder="1" applyAlignment="1">
      <alignment vertical="center" wrapText="1"/>
    </xf>
    <xf numFmtId="171" fontId="29" fillId="32" borderId="11" xfId="51" applyNumberFormat="1" applyFont="1" applyFill="1" applyBorder="1" applyAlignment="1">
      <alignment vertical="center" wrapText="1"/>
    </xf>
    <xf numFmtId="171" fontId="29" fillId="32" borderId="11" xfId="51" applyNumberFormat="1" applyFont="1" applyFill="1" applyBorder="1" applyAlignment="1">
      <alignment horizontal="left" vertical="center" wrapText="1"/>
    </xf>
    <xf numFmtId="171" fontId="28" fillId="32" borderId="15" xfId="51" applyNumberFormat="1" applyFont="1" applyFill="1" applyBorder="1" applyAlignment="1">
      <alignment vertical="center" wrapText="1"/>
    </xf>
    <xf numFmtId="171" fontId="29" fillId="32" borderId="13" xfId="51" applyNumberFormat="1" applyFont="1" applyFill="1" applyBorder="1" applyAlignment="1">
      <alignment vertical="center" wrapText="1"/>
    </xf>
    <xf numFmtId="171" fontId="29" fillId="32" borderId="13" xfId="51" applyNumberFormat="1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 indent="1"/>
    </xf>
    <xf numFmtId="49" fontId="4" fillId="0" borderId="10" xfId="0" applyNumberFormat="1" applyFont="1" applyBorder="1" applyAlignment="1">
      <alignment horizontal="left" vertical="center" wrapText="1" indent="1"/>
    </xf>
    <xf numFmtId="49" fontId="4" fillId="0" borderId="16" xfId="0" applyNumberFormat="1" applyFont="1" applyBorder="1" applyAlignment="1">
      <alignment horizontal="left" vertical="center" wrapText="1" indent="1"/>
    </xf>
    <xf numFmtId="4" fontId="8" fillId="0" borderId="19" xfId="52" applyNumberFormat="1" applyFont="1" applyBorder="1" applyAlignment="1">
      <alignment horizontal="right" wrapText="1"/>
      <protection/>
    </xf>
    <xf numFmtId="49" fontId="4" fillId="0" borderId="13" xfId="0" applyNumberFormat="1" applyFont="1" applyBorder="1" applyAlignment="1">
      <alignment horizontal="left" vertical="center" wrapText="1" indent="1"/>
    </xf>
    <xf numFmtId="4" fontId="8" fillId="0" borderId="11" xfId="52" applyNumberFormat="1" applyFont="1" applyBorder="1" applyAlignment="1">
      <alignment horizontal="right" wrapText="1"/>
      <protection/>
    </xf>
    <xf numFmtId="171" fontId="2" fillId="0" borderId="14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49" fontId="9" fillId="0" borderId="14" xfId="0" applyNumberFormat="1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1" fontId="2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view="pageBreakPreview" zoomScaleSheetLayoutView="100" zoomScalePageLayoutView="0" workbookViewId="0" topLeftCell="A1">
      <selection activeCell="C66" sqref="C66"/>
    </sheetView>
  </sheetViews>
  <sheetFormatPr defaultColWidth="9.00390625" defaultRowHeight="12.75"/>
  <cols>
    <col min="1" max="1" width="10.125" style="0" customWidth="1"/>
    <col min="2" max="2" width="58.125" style="0" customWidth="1"/>
    <col min="3" max="3" width="22.00390625" style="0" customWidth="1"/>
    <col min="4" max="4" width="19.00390625" style="0" customWidth="1"/>
    <col min="5" max="5" width="17.375" style="0" customWidth="1"/>
    <col min="6" max="6" width="20.125" style="0" customWidth="1"/>
    <col min="7" max="7" width="34.75390625" style="0" customWidth="1"/>
  </cols>
  <sheetData>
    <row r="1" spans="1:7" ht="18">
      <c r="A1" s="70" t="s">
        <v>20</v>
      </c>
      <c r="B1" s="70"/>
      <c r="C1" s="70"/>
      <c r="D1" s="70"/>
      <c r="E1" s="70"/>
      <c r="F1" s="70"/>
      <c r="G1" s="70"/>
    </row>
    <row r="2" spans="1:7" ht="18">
      <c r="A2" s="70" t="s">
        <v>43</v>
      </c>
      <c r="B2" s="70"/>
      <c r="C2" s="70"/>
      <c r="D2" s="70"/>
      <c r="E2" s="70"/>
      <c r="F2" s="70"/>
      <c r="G2" s="70"/>
    </row>
    <row r="3" spans="1:7" ht="18">
      <c r="A3" s="70" t="s">
        <v>62</v>
      </c>
      <c r="B3" s="70"/>
      <c r="C3" s="70"/>
      <c r="D3" s="70"/>
      <c r="E3" s="70"/>
      <c r="F3" s="70"/>
      <c r="G3" s="70"/>
    </row>
    <row r="5" spans="1:7" ht="85.5" customHeight="1">
      <c r="A5" s="1" t="s">
        <v>0</v>
      </c>
      <c r="B5" s="2" t="s">
        <v>1</v>
      </c>
      <c r="C5" s="3" t="s">
        <v>38</v>
      </c>
      <c r="D5" s="42" t="s">
        <v>32</v>
      </c>
      <c r="E5" s="42" t="s">
        <v>22</v>
      </c>
      <c r="F5" s="42" t="s">
        <v>23</v>
      </c>
      <c r="G5" s="4" t="s">
        <v>2</v>
      </c>
    </row>
    <row r="6" spans="1:7" ht="40.5" customHeight="1">
      <c r="A6" s="77" t="s">
        <v>52</v>
      </c>
      <c r="B6" s="78"/>
      <c r="C6" s="5"/>
      <c r="D6" s="5"/>
      <c r="E6" s="5"/>
      <c r="F6" s="5"/>
      <c r="G6" s="6"/>
    </row>
    <row r="7" spans="1:7" ht="36">
      <c r="A7" s="7" t="s">
        <v>3</v>
      </c>
      <c r="B7" s="8" t="s">
        <v>18</v>
      </c>
      <c r="C7" s="47"/>
      <c r="D7" s="9"/>
      <c r="E7" s="9"/>
      <c r="F7" s="9"/>
      <c r="G7" s="10"/>
    </row>
    <row r="8" spans="1:7" ht="18">
      <c r="A8" s="7"/>
      <c r="B8" s="50" t="s">
        <v>4</v>
      </c>
      <c r="C8" s="65">
        <v>107942.34</v>
      </c>
      <c r="D8" s="13">
        <f>C8/2</f>
        <v>53971.17</v>
      </c>
      <c r="E8" s="13"/>
      <c r="F8" s="13"/>
      <c r="G8" s="14"/>
    </row>
    <row r="9" spans="1:7" ht="18">
      <c r="A9" s="7"/>
      <c r="B9" s="60" t="s">
        <v>5</v>
      </c>
      <c r="C9" s="65">
        <v>59699.2</v>
      </c>
      <c r="D9" s="13">
        <f>C9/2</f>
        <v>29849.6</v>
      </c>
      <c r="E9" s="13"/>
      <c r="F9" s="13"/>
      <c r="G9" s="16"/>
    </row>
    <row r="10" spans="1:7" ht="18">
      <c r="A10" s="7"/>
      <c r="B10" s="50" t="s">
        <v>6</v>
      </c>
      <c r="C10" s="65">
        <v>41031</v>
      </c>
      <c r="D10" s="13">
        <f>C10/2</f>
        <v>20515.5</v>
      </c>
      <c r="E10" s="20"/>
      <c r="F10" s="20"/>
      <c r="G10" s="17"/>
    </row>
    <row r="11" spans="1:7" ht="18">
      <c r="A11" s="7"/>
      <c r="B11" s="50" t="s">
        <v>7</v>
      </c>
      <c r="C11" s="65">
        <v>181528.18</v>
      </c>
      <c r="D11" s="13"/>
      <c r="E11" s="13"/>
      <c r="F11" s="13"/>
      <c r="G11" s="16"/>
    </row>
    <row r="12" spans="1:7" ht="23.25" customHeight="1">
      <c r="A12" s="7"/>
      <c r="B12" s="60" t="s">
        <v>71</v>
      </c>
      <c r="C12" s="65">
        <v>17255.43</v>
      </c>
      <c r="D12" s="13"/>
      <c r="E12" s="20"/>
      <c r="F12" s="20"/>
      <c r="G12" s="17"/>
    </row>
    <row r="13" spans="1:7" ht="18">
      <c r="A13" s="7"/>
      <c r="B13" s="68" t="s">
        <v>33</v>
      </c>
      <c r="C13" s="65">
        <v>18683.46</v>
      </c>
      <c r="D13" s="13"/>
      <c r="E13" s="13"/>
      <c r="F13" s="13"/>
      <c r="G13" s="16"/>
    </row>
    <row r="14" spans="1:7" ht="18">
      <c r="A14" s="7"/>
      <c r="B14" s="69"/>
      <c r="C14" s="65">
        <v>9479.14</v>
      </c>
      <c r="D14" s="13"/>
      <c r="E14" s="13"/>
      <c r="F14" s="13"/>
      <c r="G14" s="16"/>
    </row>
    <row r="15" spans="1:7" ht="18">
      <c r="A15" s="11"/>
      <c r="B15" s="64" t="s">
        <v>8</v>
      </c>
      <c r="C15" s="65">
        <v>39377.1</v>
      </c>
      <c r="D15" s="13"/>
      <c r="E15" s="20"/>
      <c r="F15" s="20"/>
      <c r="G15" s="17"/>
    </row>
    <row r="16" spans="1:7" ht="18">
      <c r="A16" s="11"/>
      <c r="B16" s="50" t="s">
        <v>46</v>
      </c>
      <c r="C16" s="65">
        <v>24499.52</v>
      </c>
      <c r="D16" s="13"/>
      <c r="E16" s="13"/>
      <c r="F16" s="13"/>
      <c r="G16" s="16"/>
    </row>
    <row r="17" spans="1:7" ht="18">
      <c r="A17" s="11"/>
      <c r="B17" s="50" t="s">
        <v>58</v>
      </c>
      <c r="C17" s="41"/>
      <c r="D17" s="13"/>
      <c r="E17" s="13"/>
      <c r="F17" s="13"/>
      <c r="G17" s="16"/>
    </row>
    <row r="18" spans="1:7" ht="18">
      <c r="A18" s="11"/>
      <c r="B18" s="50" t="s">
        <v>63</v>
      </c>
      <c r="C18" s="13">
        <v>4647.75</v>
      </c>
      <c r="D18" s="13">
        <f>C18/2</f>
        <v>2323.875</v>
      </c>
      <c r="E18" s="13"/>
      <c r="F18" s="13"/>
      <c r="G18" s="16"/>
    </row>
    <row r="19" spans="1:7" ht="18">
      <c r="A19" s="11"/>
      <c r="B19" s="50" t="s">
        <v>64</v>
      </c>
      <c r="C19" s="13">
        <v>4185.06</v>
      </c>
      <c r="D19" s="13">
        <f>C19/2</f>
        <v>2092.53</v>
      </c>
      <c r="E19" s="13"/>
      <c r="F19" s="13"/>
      <c r="G19" s="16"/>
    </row>
    <row r="20" spans="1:7" ht="18">
      <c r="A20" s="11"/>
      <c r="B20" s="50" t="s">
        <v>27</v>
      </c>
      <c r="C20" s="13">
        <v>2085.08</v>
      </c>
      <c r="D20" s="13">
        <f>C20/2</f>
        <v>1042.54</v>
      </c>
      <c r="E20" s="13"/>
      <c r="F20" s="13"/>
      <c r="G20" s="16"/>
    </row>
    <row r="21" spans="1:7" ht="18">
      <c r="A21" s="11"/>
      <c r="B21" s="50" t="s">
        <v>28</v>
      </c>
      <c r="C21" s="65">
        <v>22359.96</v>
      </c>
      <c r="D21" s="13">
        <f>C21/2</f>
        <v>11179.98</v>
      </c>
      <c r="E21" s="13"/>
      <c r="F21" s="13"/>
      <c r="G21" s="16"/>
    </row>
    <row r="22" spans="1:7" ht="18">
      <c r="A22" s="11"/>
      <c r="B22" s="12"/>
      <c r="C22" s="41"/>
      <c r="D22" s="13"/>
      <c r="E22" s="13"/>
      <c r="F22" s="13"/>
      <c r="G22" s="16"/>
    </row>
    <row r="23" spans="1:7" ht="18">
      <c r="A23" s="11"/>
      <c r="B23" s="12"/>
      <c r="C23" s="13"/>
      <c r="D23" s="13"/>
      <c r="E23" s="13"/>
      <c r="F23" s="13"/>
      <c r="G23" s="16"/>
    </row>
    <row r="24" spans="1:7" ht="18.75">
      <c r="A24" s="43"/>
      <c r="B24" s="44" t="s">
        <v>21</v>
      </c>
      <c r="C24" s="13">
        <f>SUM(C8:C23)</f>
        <v>532773.22</v>
      </c>
      <c r="D24" s="37"/>
      <c r="E24" s="18"/>
      <c r="F24" s="18"/>
      <c r="G24" s="21"/>
    </row>
    <row r="25" spans="1:7" ht="18">
      <c r="A25" s="22"/>
      <c r="B25" s="60" t="s">
        <v>17</v>
      </c>
      <c r="C25" s="65">
        <v>6873.92</v>
      </c>
      <c r="D25" s="13"/>
      <c r="E25" s="18"/>
      <c r="F25" s="18"/>
      <c r="G25" s="23"/>
    </row>
    <row r="26" spans="1:7" ht="18">
      <c r="A26" s="22"/>
      <c r="B26" s="60" t="s">
        <v>39</v>
      </c>
      <c r="C26" s="65">
        <v>509.63</v>
      </c>
      <c r="D26" s="13"/>
      <c r="E26" s="18"/>
      <c r="F26" s="18"/>
      <c r="G26" s="23"/>
    </row>
    <row r="27" spans="1:7" ht="18">
      <c r="A27" s="11"/>
      <c r="B27" s="24"/>
      <c r="C27" s="66"/>
      <c r="D27" s="13">
        <f>C27/12</f>
        <v>0</v>
      </c>
      <c r="E27" s="13"/>
      <c r="F27" s="13"/>
      <c r="G27" s="14"/>
    </row>
    <row r="28" spans="1:7" ht="18">
      <c r="A28" s="22"/>
      <c r="B28" s="71" t="s">
        <v>24</v>
      </c>
      <c r="C28" s="39">
        <f>C24-C25-C26</f>
        <v>525389.6699999999</v>
      </c>
      <c r="D28" s="13"/>
      <c r="E28" s="13"/>
      <c r="F28" s="13"/>
      <c r="G28" s="14"/>
    </row>
    <row r="29" spans="1:7" ht="18.75" thickBot="1">
      <c r="A29" s="30"/>
      <c r="B29" s="72"/>
      <c r="C29" s="25"/>
      <c r="D29" s="13"/>
      <c r="E29" s="13"/>
      <c r="F29" s="13"/>
      <c r="G29" s="14"/>
    </row>
    <row r="30" spans="1:7" ht="18.75" thickBot="1">
      <c r="A30" s="73" t="s">
        <v>9</v>
      </c>
      <c r="B30" s="75" t="s">
        <v>72</v>
      </c>
      <c r="C30" s="63">
        <v>209113.16</v>
      </c>
      <c r="D30" s="39"/>
      <c r="E30" s="13"/>
      <c r="F30" s="13"/>
      <c r="G30" s="27"/>
    </row>
    <row r="31" spans="1:7" ht="20.25">
      <c r="A31" s="74"/>
      <c r="B31" s="76"/>
      <c r="C31" s="67">
        <f>C30/C28*100%</f>
        <v>0.3980153625784078</v>
      </c>
      <c r="D31" s="39"/>
      <c r="E31" s="13"/>
      <c r="F31" s="13"/>
      <c r="G31" s="27"/>
    </row>
    <row r="32" spans="1:7" ht="18">
      <c r="A32" s="7"/>
      <c r="B32" s="45"/>
      <c r="C32" s="46"/>
      <c r="D32" s="39"/>
      <c r="E32" s="13"/>
      <c r="F32" s="13"/>
      <c r="G32" s="27"/>
    </row>
    <row r="33" spans="1:7" ht="18">
      <c r="A33" s="28" t="s">
        <v>10</v>
      </c>
      <c r="B33" s="29" t="s">
        <v>29</v>
      </c>
      <c r="C33" s="24"/>
      <c r="D33" s="12"/>
      <c r="E33" s="12"/>
      <c r="F33" s="31"/>
      <c r="G33" s="26"/>
    </row>
    <row r="34" spans="1:7" ht="18">
      <c r="A34" s="11"/>
      <c r="B34" s="15" t="s">
        <v>11</v>
      </c>
      <c r="C34" s="13">
        <f>C30*1.5%</f>
        <v>3136.6974</v>
      </c>
      <c r="D34" s="13"/>
      <c r="E34" s="13"/>
      <c r="F34" s="13"/>
      <c r="G34" s="16"/>
    </row>
    <row r="35" spans="1:7" ht="18">
      <c r="A35" s="11"/>
      <c r="B35" s="68" t="s">
        <v>34</v>
      </c>
      <c r="C35" s="79">
        <v>30032.2</v>
      </c>
      <c r="D35" s="13"/>
      <c r="E35" s="13"/>
      <c r="F35" s="13"/>
      <c r="G35" s="16"/>
    </row>
    <row r="36" spans="1:7" ht="18">
      <c r="A36" s="11"/>
      <c r="B36" s="69"/>
      <c r="C36" s="80"/>
      <c r="D36" s="20"/>
      <c r="E36" s="20"/>
      <c r="F36" s="20"/>
      <c r="G36" s="17"/>
    </row>
    <row r="37" spans="1:7" ht="18">
      <c r="A37" s="11"/>
      <c r="B37" s="50" t="s">
        <v>12</v>
      </c>
      <c r="C37" s="13">
        <v>55794</v>
      </c>
      <c r="D37" s="13"/>
      <c r="E37" s="13"/>
      <c r="F37" s="13"/>
      <c r="G37" s="16"/>
    </row>
    <row r="38" spans="1:7" ht="18">
      <c r="A38" s="11"/>
      <c r="B38" s="50" t="s">
        <v>65</v>
      </c>
      <c r="C38" s="13">
        <v>187483.19</v>
      </c>
      <c r="D38" s="13"/>
      <c r="E38" s="13"/>
      <c r="F38" s="13"/>
      <c r="G38" s="16"/>
    </row>
    <row r="39" spans="1:7" ht="18">
      <c r="A39" s="11"/>
      <c r="B39" s="50" t="s">
        <v>57</v>
      </c>
      <c r="C39" s="13">
        <v>30000</v>
      </c>
      <c r="D39" s="13"/>
      <c r="E39" s="13"/>
      <c r="F39" s="13"/>
      <c r="G39" s="16" t="s">
        <v>66</v>
      </c>
    </row>
    <row r="40" spans="1:7" ht="23.25" customHeight="1">
      <c r="A40" s="48"/>
      <c r="B40" s="60" t="s">
        <v>56</v>
      </c>
      <c r="C40" s="40"/>
      <c r="D40" s="40"/>
      <c r="E40" s="40"/>
      <c r="F40" s="40"/>
      <c r="G40" s="38"/>
    </row>
    <row r="41" spans="1:7" ht="36">
      <c r="A41" s="11"/>
      <c r="B41" s="61" t="s">
        <v>19</v>
      </c>
      <c r="C41" s="13">
        <f>4108.55*2*0.128</f>
        <v>1051.7888</v>
      </c>
      <c r="D41" s="13"/>
      <c r="E41" s="13"/>
      <c r="F41" s="13"/>
      <c r="G41" s="16" t="s">
        <v>25</v>
      </c>
    </row>
    <row r="42" spans="1:7" ht="54">
      <c r="A42" s="11"/>
      <c r="B42" s="62" t="s">
        <v>35</v>
      </c>
      <c r="C42" s="13">
        <v>134.773</v>
      </c>
      <c r="D42" s="13"/>
      <c r="E42" s="13"/>
      <c r="F42" s="13"/>
      <c r="G42" s="16" t="s">
        <v>36</v>
      </c>
    </row>
    <row r="43" spans="1:7" ht="36">
      <c r="A43" s="11"/>
      <c r="B43" s="32" t="s">
        <v>46</v>
      </c>
      <c r="C43" s="13">
        <f>C16</f>
        <v>24499.52</v>
      </c>
      <c r="D43" s="13"/>
      <c r="E43" s="13"/>
      <c r="F43" s="13"/>
      <c r="G43" s="16" t="s">
        <v>26</v>
      </c>
    </row>
    <row r="44" spans="1:7" ht="18">
      <c r="A44" s="11"/>
      <c r="B44" s="61" t="s">
        <v>47</v>
      </c>
      <c r="C44" s="13">
        <v>26000</v>
      </c>
      <c r="D44" s="13"/>
      <c r="E44" s="13"/>
      <c r="F44" s="13"/>
      <c r="G44" s="16" t="s">
        <v>40</v>
      </c>
    </row>
    <row r="45" spans="1:7" ht="36">
      <c r="A45" s="11"/>
      <c r="B45" s="61" t="s">
        <v>67</v>
      </c>
      <c r="C45" s="13">
        <v>21000</v>
      </c>
      <c r="D45" s="13"/>
      <c r="E45" s="13"/>
      <c r="F45" s="13"/>
      <c r="G45" s="16" t="s">
        <v>68</v>
      </c>
    </row>
    <row r="46" spans="1:7" ht="36">
      <c r="A46" s="11"/>
      <c r="B46" s="61" t="s">
        <v>51</v>
      </c>
      <c r="C46" s="13">
        <f>10000*2*0.128</f>
        <v>2560</v>
      </c>
      <c r="D46" s="13"/>
      <c r="E46" s="13"/>
      <c r="F46" s="13"/>
      <c r="G46" s="16" t="s">
        <v>61</v>
      </c>
    </row>
    <row r="47" spans="1:7" ht="18">
      <c r="A47" s="11"/>
      <c r="B47" s="61" t="s">
        <v>54</v>
      </c>
      <c r="C47" s="13">
        <v>3000</v>
      </c>
      <c r="D47" s="13"/>
      <c r="E47" s="13"/>
      <c r="F47" s="13"/>
      <c r="G47" s="16" t="s">
        <v>55</v>
      </c>
    </row>
    <row r="48" spans="1:7" ht="18">
      <c r="A48" s="11"/>
      <c r="B48" s="61" t="s">
        <v>59</v>
      </c>
      <c r="C48" s="13">
        <v>500</v>
      </c>
      <c r="D48" s="13"/>
      <c r="E48" s="13"/>
      <c r="F48" s="13"/>
      <c r="G48" s="16" t="s">
        <v>60</v>
      </c>
    </row>
    <row r="49" spans="1:7" ht="18">
      <c r="A49" s="11"/>
      <c r="B49" s="61" t="s">
        <v>69</v>
      </c>
      <c r="C49" s="13">
        <v>3900</v>
      </c>
      <c r="D49" s="13"/>
      <c r="E49" s="13"/>
      <c r="F49" s="13"/>
      <c r="G49" s="16" t="s">
        <v>70</v>
      </c>
    </row>
    <row r="50" spans="1:7" ht="18">
      <c r="A50" s="11"/>
      <c r="B50" s="61"/>
      <c r="C50" s="13"/>
      <c r="D50" s="13"/>
      <c r="E50" s="13"/>
      <c r="F50" s="13"/>
      <c r="G50" s="16"/>
    </row>
    <row r="51" spans="1:7" ht="54">
      <c r="A51" s="11"/>
      <c r="B51" s="50" t="s">
        <v>13</v>
      </c>
      <c r="C51" s="13"/>
      <c r="D51" s="13"/>
      <c r="E51" s="53">
        <f>237219.68*0.1242</f>
        <v>29462.684256</v>
      </c>
      <c r="F51" s="54">
        <f>E51*20.2%</f>
        <v>5951.462219712</v>
      </c>
      <c r="G51" s="55">
        <f>E51+F51</f>
        <v>35414.146475712</v>
      </c>
    </row>
    <row r="52" spans="1:7" ht="36">
      <c r="A52" s="11"/>
      <c r="B52" s="50" t="s">
        <v>14</v>
      </c>
      <c r="C52" s="13"/>
      <c r="D52" s="13"/>
      <c r="E52" s="53">
        <v>46000</v>
      </c>
      <c r="F52" s="54">
        <f>E52*20.2%</f>
        <v>9292</v>
      </c>
      <c r="G52" s="55">
        <f>E52+F52</f>
        <v>55292</v>
      </c>
    </row>
    <row r="53" spans="1:7" ht="36">
      <c r="A53" s="11"/>
      <c r="B53" s="60" t="s">
        <v>15</v>
      </c>
      <c r="C53" s="18"/>
      <c r="D53" s="47"/>
      <c r="E53" s="56">
        <f>193308*0.1242</f>
        <v>24008.853600000002</v>
      </c>
      <c r="F53" s="57">
        <f>E53*20.2%</f>
        <v>4849.7884272</v>
      </c>
      <c r="G53" s="58">
        <f>E53+F53</f>
        <v>28858.642027200003</v>
      </c>
    </row>
    <row r="54" spans="1:7" ht="21">
      <c r="A54" s="11"/>
      <c r="B54" s="50" t="s">
        <v>37</v>
      </c>
      <c r="C54" s="13"/>
      <c r="D54" s="49"/>
      <c r="E54" s="54"/>
      <c r="F54" s="54"/>
      <c r="G54" s="55">
        <v>2944</v>
      </c>
    </row>
    <row r="55" spans="1:7" ht="21">
      <c r="A55" s="11"/>
      <c r="B55" s="50" t="s">
        <v>48</v>
      </c>
      <c r="C55" s="13">
        <f>185276.59/12*2*0.128</f>
        <v>3952.5672533333336</v>
      </c>
      <c r="D55" s="49"/>
      <c r="E55" s="51"/>
      <c r="F55" s="51"/>
      <c r="G55" s="52"/>
    </row>
    <row r="56" spans="1:7" ht="21">
      <c r="A56" s="11"/>
      <c r="B56" s="50" t="s">
        <v>42</v>
      </c>
      <c r="C56" s="13">
        <f>16000*2*0.128</f>
        <v>4096</v>
      </c>
      <c r="D56" s="49"/>
      <c r="E56" s="51"/>
      <c r="F56" s="51"/>
      <c r="G56" s="52"/>
    </row>
    <row r="57" spans="1:7" ht="21">
      <c r="A57" s="11"/>
      <c r="B57" s="50" t="s">
        <v>53</v>
      </c>
      <c r="C57" s="13">
        <v>17646.99</v>
      </c>
      <c r="D57" s="49"/>
      <c r="E57" s="51"/>
      <c r="F57" s="51"/>
      <c r="G57" s="52"/>
    </row>
    <row r="58" spans="1:7" ht="21">
      <c r="A58" s="11"/>
      <c r="B58" s="50" t="s">
        <v>41</v>
      </c>
      <c r="C58" s="13">
        <f>75969.34/12*2*0.128</f>
        <v>1620.6792533333332</v>
      </c>
      <c r="D58" s="13" t="s">
        <v>49</v>
      </c>
      <c r="E58" s="51"/>
      <c r="F58" s="51"/>
      <c r="G58" s="52"/>
    </row>
    <row r="59" spans="1:7" ht="18">
      <c r="A59" s="11"/>
      <c r="B59" s="50" t="s">
        <v>50</v>
      </c>
      <c r="C59" s="59">
        <f>45427.34/12*2*0.128</f>
        <v>969.1165866666665</v>
      </c>
      <c r="G59" s="17"/>
    </row>
    <row r="60" spans="1:7" ht="18">
      <c r="A60" s="11"/>
      <c r="B60" s="19"/>
      <c r="C60" s="13"/>
      <c r="D60" s="13"/>
      <c r="E60" s="13"/>
      <c r="F60" s="13"/>
      <c r="G60" s="21"/>
    </row>
    <row r="61" spans="1:7" ht="18">
      <c r="A61" s="11"/>
      <c r="B61" s="12"/>
      <c r="C61" s="13"/>
      <c r="D61" s="13"/>
      <c r="E61" s="13"/>
      <c r="F61" s="13"/>
      <c r="G61" s="21"/>
    </row>
    <row r="62" spans="1:7" ht="18">
      <c r="A62" s="11"/>
      <c r="B62" s="50" t="s">
        <v>44</v>
      </c>
      <c r="C62" s="49">
        <f>C28</f>
        <v>525389.6699999999</v>
      </c>
      <c r="D62" s="13"/>
      <c r="E62" s="13"/>
      <c r="F62" s="13"/>
      <c r="G62" s="21"/>
    </row>
    <row r="63" spans="1:7" ht="18">
      <c r="A63" s="11"/>
      <c r="B63" s="12"/>
      <c r="C63" s="13"/>
      <c r="D63" s="13"/>
      <c r="E63" s="13"/>
      <c r="F63" s="13"/>
      <c r="G63" s="21"/>
    </row>
    <row r="64" spans="1:7" ht="18">
      <c r="A64" s="28"/>
      <c r="B64" s="50" t="s">
        <v>16</v>
      </c>
      <c r="C64" s="33">
        <f>SUM(C34:C60)+E51+E52+E53+F53+F52+F51+G54</f>
        <v>539886.3107962454</v>
      </c>
      <c r="D64" s="33"/>
      <c r="E64" s="33"/>
      <c r="F64" s="33"/>
      <c r="G64" s="34"/>
    </row>
    <row r="65" spans="1:7" ht="18">
      <c r="A65" s="11"/>
      <c r="B65" s="19"/>
      <c r="C65" s="13"/>
      <c r="D65" s="13"/>
      <c r="E65" s="13"/>
      <c r="F65" s="13"/>
      <c r="G65" s="16"/>
    </row>
    <row r="66" spans="1:7" ht="18">
      <c r="A66" s="11"/>
      <c r="B66" s="32" t="s">
        <v>45</v>
      </c>
      <c r="C66" s="47">
        <f>C62-C64+C6</f>
        <v>-14496.640796245425</v>
      </c>
      <c r="D66" s="20"/>
      <c r="E66" s="20"/>
      <c r="F66" s="20"/>
      <c r="G66" s="17"/>
    </row>
    <row r="67" spans="1:7" ht="18.75">
      <c r="A67" s="11"/>
      <c r="B67" s="19"/>
      <c r="C67" s="37"/>
      <c r="D67" s="37"/>
      <c r="E67" s="37"/>
      <c r="F67" s="37"/>
      <c r="G67" s="16"/>
    </row>
    <row r="68" spans="1:7" ht="18">
      <c r="A68" s="11"/>
      <c r="B68" s="12"/>
      <c r="C68" s="13"/>
      <c r="D68" s="41"/>
      <c r="E68" s="41"/>
      <c r="F68" s="41"/>
      <c r="G68" s="35"/>
    </row>
    <row r="69" spans="1:7" ht="18">
      <c r="A69" s="36"/>
      <c r="B69" s="36"/>
      <c r="C69" s="36"/>
      <c r="D69" s="36"/>
      <c r="E69" s="36"/>
      <c r="F69" s="36"/>
      <c r="G69" s="36"/>
    </row>
    <row r="70" spans="1:7" ht="18">
      <c r="A70" s="36"/>
      <c r="B70" s="36"/>
      <c r="C70" s="36"/>
      <c r="D70" s="36"/>
      <c r="E70" s="36"/>
      <c r="F70" s="36"/>
      <c r="G70" s="36"/>
    </row>
    <row r="71" spans="1:7" ht="18">
      <c r="A71" s="36"/>
      <c r="G71" s="36"/>
    </row>
    <row r="72" spans="1:7" ht="18">
      <c r="A72" s="36"/>
      <c r="B72" s="36" t="s">
        <v>30</v>
      </c>
      <c r="D72" s="36"/>
      <c r="E72" s="36" t="s">
        <v>31</v>
      </c>
      <c r="F72" s="36"/>
      <c r="G72" s="36"/>
    </row>
    <row r="73" spans="1:7" ht="18">
      <c r="A73" s="36"/>
      <c r="B73" s="36"/>
      <c r="C73" s="36"/>
      <c r="D73" s="36"/>
      <c r="E73" s="36"/>
      <c r="F73" s="36"/>
      <c r="G73" s="36"/>
    </row>
    <row r="74" spans="1:7" ht="18">
      <c r="A74" s="36"/>
      <c r="B74" s="36"/>
      <c r="C74" s="36"/>
      <c r="D74" s="36"/>
      <c r="E74" s="36"/>
      <c r="F74" s="36"/>
      <c r="G74" s="36"/>
    </row>
    <row r="75" spans="1:7" ht="18">
      <c r="A75" s="36"/>
      <c r="B75" s="36"/>
      <c r="C75" s="36"/>
      <c r="D75" s="36"/>
      <c r="E75" s="36"/>
      <c r="F75" s="36"/>
      <c r="G75" s="36"/>
    </row>
    <row r="76" spans="1:7" ht="18">
      <c r="A76" s="36"/>
      <c r="B76" s="36"/>
      <c r="C76" s="36"/>
      <c r="D76" s="36"/>
      <c r="E76" s="36"/>
      <c r="F76" s="36"/>
      <c r="G76" s="36"/>
    </row>
  </sheetData>
  <sheetProtection/>
  <mergeCells count="10">
    <mergeCell ref="B35:B36"/>
    <mergeCell ref="A1:G1"/>
    <mergeCell ref="A2:G2"/>
    <mergeCell ref="A3:G3"/>
    <mergeCell ref="B28:B29"/>
    <mergeCell ref="A30:A31"/>
    <mergeCell ref="B30:B31"/>
    <mergeCell ref="A6:B6"/>
    <mergeCell ref="B13:B14"/>
    <mergeCell ref="C35:C36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User</cp:lastModifiedBy>
  <cp:lastPrinted>2019-06-17T11:41:06Z</cp:lastPrinted>
  <dcterms:created xsi:type="dcterms:W3CDTF">2012-06-27T06:15:53Z</dcterms:created>
  <dcterms:modified xsi:type="dcterms:W3CDTF">2019-06-28T07:27:40Z</dcterms:modified>
  <cp:category/>
  <cp:version/>
  <cp:contentType/>
  <cp:contentStatus/>
</cp:coreProperties>
</file>